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85" activeTab="0"/>
  </bookViews>
  <sheets>
    <sheet name="Heating Costs" sheetId="1" r:id="rId1"/>
  </sheets>
  <definedNames/>
  <calcPr fullCalcOnLoad="1"/>
</workbook>
</file>

<file path=xl/sharedStrings.xml><?xml version="1.0" encoding="utf-8"?>
<sst xmlns="http://schemas.openxmlformats.org/spreadsheetml/2006/main" count="101" uniqueCount="52">
  <si>
    <t>Fuel Cost Calculator</t>
  </si>
  <si>
    <t>1: Cost of fuel</t>
  </si>
  <si>
    <r>
      <t xml:space="preserve">FUEL, AS SUPPLIED. </t>
    </r>
    <r>
      <rPr>
        <sz val="12"/>
        <rFont val="Arial"/>
        <family val="2"/>
      </rPr>
      <t>Enter your own local data in the white cells</t>
    </r>
  </si>
  <si>
    <t>Cost Per Supplied</t>
  </si>
  <si>
    <t>kg carbon per supplied</t>
  </si>
  <si>
    <t>Cost</t>
  </si>
  <si>
    <t>Per unit of...</t>
  </si>
  <si>
    <t xml:space="preserve"> kWh</t>
  </si>
  <si>
    <t>Mains natural gas</t>
  </si>
  <si>
    <t>1 kWh</t>
  </si>
  <si>
    <t>Heating Oil</t>
  </si>
  <si>
    <t>litre</t>
  </si>
  <si>
    <t>LPG, bulk</t>
  </si>
  <si>
    <t>LPG, bottles</t>
  </si>
  <si>
    <t>kg</t>
  </si>
  <si>
    <t>Wood logs</t>
  </si>
  <si>
    <t>cubic m</t>
  </si>
  <si>
    <t>Wood pellets</t>
  </si>
  <si>
    <t>ton</t>
  </si>
  <si>
    <t>Bituminous coal</t>
  </si>
  <si>
    <t>50kg sack</t>
  </si>
  <si>
    <t>Anthracite</t>
  </si>
  <si>
    <t>Electricity</t>
  </si>
  <si>
    <t>Economy Electric</t>
  </si>
  <si>
    <t>2: Use of Fuel</t>
  </si>
  <si>
    <t>Requirement:</t>
  </si>
  <si>
    <t>kWh</t>
  </si>
  <si>
    <t>FUEL</t>
  </si>
  <si>
    <t xml:space="preserve">Condensing boiler </t>
  </si>
  <si>
    <t xml:space="preserve">Standard Boiler </t>
  </si>
  <si>
    <t xml:space="preserve">Gas fire </t>
  </si>
  <si>
    <t>Flueless fire</t>
  </si>
  <si>
    <t xml:space="preserve">LFE fire </t>
  </si>
  <si>
    <t xml:space="preserve">Oil Boiler </t>
  </si>
  <si>
    <t>litres</t>
  </si>
  <si>
    <t xml:space="preserve">Oil Stove </t>
  </si>
  <si>
    <t>Wood</t>
  </si>
  <si>
    <t xml:space="preserve">Log Boiler </t>
  </si>
  <si>
    <t>Log Stove</t>
  </si>
  <si>
    <t>Pellet Boiler</t>
  </si>
  <si>
    <t>Pellet Stove</t>
  </si>
  <si>
    <t xml:space="preserve">Open Fire </t>
  </si>
  <si>
    <t xml:space="preserve">Open Fire &amp; Boiler </t>
  </si>
  <si>
    <t xml:space="preserve">Stove </t>
  </si>
  <si>
    <t xml:space="preserve">Gravity-feed Boiler </t>
  </si>
  <si>
    <t>£</t>
  </si>
  <si>
    <t>cu.m</t>
  </si>
  <si>
    <t>Quantity of fuel used</t>
  </si>
  <si>
    <t>kg carbon emitted</t>
  </si>
  <si>
    <r>
      <rPr>
        <b/>
        <sz val="14"/>
        <rFont val="Arial"/>
        <family val="2"/>
      </rPr>
      <t>Fuel Cost Calculator</t>
    </r>
    <r>
      <rPr>
        <sz val="14"/>
        <rFont val="Arial"/>
        <family val="2"/>
      </rPr>
      <t xml:space="preserve">
</t>
    </r>
    <r>
      <rPr>
        <sz val="9"/>
        <rFont val="Arial"/>
        <family val="2"/>
      </rPr>
      <t xml:space="preserve">Replace the approximate figures in white cells with </t>
    </r>
    <r>
      <rPr>
        <u val="single"/>
        <sz val="9"/>
        <rFont val="Arial"/>
        <family val="2"/>
      </rPr>
      <t>your</t>
    </r>
    <r>
      <rPr>
        <sz val="9"/>
        <rFont val="Arial"/>
        <family val="2"/>
      </rPr>
      <t xml:space="preserve"> local data …</t>
    </r>
  </si>
  <si>
    <r>
      <t xml:space="preserve">Enter the number of kWh required for heating in the white cell below. A year's central heating for a small flat in England, Wales or Ireland may be about 5000, for a 2 bed home 7000, 3 bed home 10000, 4 bed home 18000. Heating one room (occasional) 1200, (full) 3000. Overall System efficiency is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just the appliance efficiency and will vary very substantially.</t>
    </r>
  </si>
  <si>
    <t>Approximate All-System
Efficiency %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</si>
</sst>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"/>
    <numFmt numFmtId="166" formatCode="_-\£* #,##0.00_-;&quot;-£&quot;* #,##0.00_-;_-\£* \-??_-;_-@_-"/>
    <numFmt numFmtId="167" formatCode="0.0"/>
  </numFmts>
  <fonts count="47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wrapText="1"/>
    </xf>
    <xf numFmtId="165" fontId="5" fillId="3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33" borderId="0" xfId="0" applyFont="1" applyFill="1" applyAlignment="1">
      <alignment horizontal="left" wrapText="1"/>
    </xf>
    <xf numFmtId="164" fontId="4" fillId="33" borderId="0" xfId="0" applyNumberFormat="1" applyFont="1" applyFill="1" applyAlignment="1">
      <alignment horizontal="center" wrapText="1"/>
    </xf>
    <xf numFmtId="0" fontId="4" fillId="34" borderId="0" xfId="0" applyFont="1" applyFill="1" applyAlignment="1">
      <alignment/>
    </xf>
    <xf numFmtId="165" fontId="5" fillId="35" borderId="10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Alignment="1">
      <alignment horizontal="left"/>
    </xf>
    <xf numFmtId="165" fontId="0" fillId="34" borderId="0" xfId="44" applyNumberFormat="1" applyFont="1" applyFill="1" applyBorder="1" applyAlignment="1" applyProtection="1">
      <alignment horizontal="center"/>
      <protection/>
    </xf>
    <xf numFmtId="165" fontId="4" fillId="34" borderId="0" xfId="0" applyNumberFormat="1" applyFont="1" applyFill="1" applyAlignment="1">
      <alignment horizontal="center"/>
    </xf>
    <xf numFmtId="0" fontId="4" fillId="36" borderId="0" xfId="0" applyFont="1" applyFill="1" applyBorder="1" applyAlignment="1">
      <alignment horizontal="left"/>
    </xf>
    <xf numFmtId="165" fontId="0" fillId="36" borderId="0" xfId="44" applyNumberFormat="1" applyFont="1" applyFill="1" applyBorder="1" applyAlignment="1" applyProtection="1">
      <alignment horizontal="center"/>
      <protection/>
    </xf>
    <xf numFmtId="165" fontId="4" fillId="36" borderId="0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 horizontal="left"/>
    </xf>
    <xf numFmtId="165" fontId="0" fillId="37" borderId="0" xfId="44" applyNumberFormat="1" applyFont="1" applyFill="1" applyBorder="1" applyAlignment="1" applyProtection="1">
      <alignment horizontal="center"/>
      <protection/>
    </xf>
    <xf numFmtId="165" fontId="4" fillId="37" borderId="0" xfId="0" applyNumberFormat="1" applyFont="1" applyFill="1" applyBorder="1" applyAlignment="1">
      <alignment horizontal="center"/>
    </xf>
    <xf numFmtId="0" fontId="4" fillId="38" borderId="0" xfId="0" applyFont="1" applyFill="1" applyAlignment="1">
      <alignment/>
    </xf>
    <xf numFmtId="1" fontId="4" fillId="35" borderId="10" xfId="0" applyNumberFormat="1" applyFont="1" applyFill="1" applyBorder="1" applyAlignment="1" applyProtection="1">
      <alignment horizontal="center"/>
      <protection locked="0"/>
    </xf>
    <xf numFmtId="0" fontId="4" fillId="38" borderId="0" xfId="0" applyFont="1" applyFill="1" applyAlignment="1">
      <alignment horizontal="left"/>
    </xf>
    <xf numFmtId="165" fontId="0" fillId="38" borderId="0" xfId="44" applyNumberFormat="1" applyFont="1" applyFill="1" applyBorder="1" applyAlignment="1" applyProtection="1">
      <alignment horizontal="center"/>
      <protection/>
    </xf>
    <xf numFmtId="165" fontId="4" fillId="38" borderId="0" xfId="0" applyNumberFormat="1" applyFont="1" applyFill="1" applyAlignment="1">
      <alignment horizontal="center"/>
    </xf>
    <xf numFmtId="0" fontId="4" fillId="39" borderId="0" xfId="0" applyFont="1" applyFill="1" applyBorder="1" applyAlignment="1">
      <alignment horizontal="left"/>
    </xf>
    <xf numFmtId="165" fontId="0" fillId="39" borderId="0" xfId="44" applyNumberFormat="1" applyFont="1" applyFill="1" applyBorder="1" applyAlignment="1" applyProtection="1">
      <alignment horizontal="center"/>
      <protection/>
    </xf>
    <xf numFmtId="165" fontId="4" fillId="39" borderId="0" xfId="0" applyNumberFormat="1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2" fontId="4" fillId="35" borderId="10" xfId="0" applyNumberFormat="1" applyFont="1" applyFill="1" applyBorder="1" applyAlignment="1" applyProtection="1">
      <alignment horizontal="center"/>
      <protection locked="0"/>
    </xf>
    <xf numFmtId="165" fontId="0" fillId="40" borderId="0" xfId="44" applyNumberFormat="1" applyFont="1" applyFill="1" applyBorder="1" applyAlignment="1" applyProtection="1">
      <alignment horizontal="center"/>
      <protection/>
    </xf>
    <xf numFmtId="165" fontId="4" fillId="40" borderId="0" xfId="0" applyNumberFormat="1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4" fillId="41" borderId="0" xfId="0" applyFont="1" applyFill="1" applyAlignment="1">
      <alignment horizontal="left"/>
    </xf>
    <xf numFmtId="165" fontId="0" fillId="41" borderId="0" xfId="44" applyNumberFormat="1" applyFont="1" applyFill="1" applyBorder="1" applyAlignment="1" applyProtection="1">
      <alignment horizontal="center"/>
      <protection/>
    </xf>
    <xf numFmtId="165" fontId="4" fillId="41" borderId="0" xfId="0" applyNumberFormat="1" applyFont="1" applyFill="1" applyAlignment="1">
      <alignment horizontal="center"/>
    </xf>
    <xf numFmtId="0" fontId="4" fillId="42" borderId="0" xfId="0" applyFont="1" applyFill="1" applyBorder="1" applyAlignment="1">
      <alignment horizontal="left"/>
    </xf>
    <xf numFmtId="165" fontId="0" fillId="42" borderId="0" xfId="44" applyNumberFormat="1" applyFont="1" applyFill="1" applyBorder="1" applyAlignment="1" applyProtection="1">
      <alignment horizontal="center"/>
      <protection/>
    </xf>
    <xf numFmtId="165" fontId="4" fillId="42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 horizontal="right"/>
    </xf>
    <xf numFmtId="1" fontId="8" fillId="35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2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9" fontId="4" fillId="35" borderId="10" xfId="0" applyNumberFormat="1" applyFont="1" applyFill="1" applyBorder="1" applyAlignment="1" applyProtection="1">
      <alignment horizontal="center"/>
      <protection locked="0"/>
    </xf>
    <xf numFmtId="2" fontId="5" fillId="34" borderId="0" xfId="0" applyNumberFormat="1" applyFont="1" applyFill="1" applyAlignment="1">
      <alignment horizontal="center"/>
    </xf>
    <xf numFmtId="1" fontId="5" fillId="34" borderId="0" xfId="0" applyNumberFormat="1" applyFont="1" applyFill="1" applyAlignment="1">
      <alignment horizontal="center"/>
    </xf>
    <xf numFmtId="2" fontId="5" fillId="36" borderId="0" xfId="0" applyNumberFormat="1" applyFont="1" applyFill="1" applyAlignment="1">
      <alignment horizontal="left"/>
    </xf>
    <xf numFmtId="0" fontId="5" fillId="36" borderId="0" xfId="0" applyFont="1" applyFill="1" applyAlignment="1">
      <alignment/>
    </xf>
    <xf numFmtId="2" fontId="5" fillId="36" borderId="0" xfId="0" applyNumberFormat="1" applyFont="1" applyFill="1" applyAlignment="1">
      <alignment horizontal="center"/>
    </xf>
    <xf numFmtId="1" fontId="5" fillId="36" borderId="0" xfId="0" applyNumberFormat="1" applyFont="1" applyFill="1" applyAlignment="1">
      <alignment horizontal="center"/>
    </xf>
    <xf numFmtId="2" fontId="5" fillId="37" borderId="0" xfId="0" applyNumberFormat="1" applyFont="1" applyFill="1" applyAlignment="1">
      <alignment horizontal="left"/>
    </xf>
    <xf numFmtId="0" fontId="5" fillId="37" borderId="0" xfId="0" applyFont="1" applyFill="1" applyAlignment="1">
      <alignment/>
    </xf>
    <xf numFmtId="2" fontId="5" fillId="37" borderId="0" xfId="0" applyNumberFormat="1" applyFont="1" applyFill="1" applyAlignment="1">
      <alignment horizontal="center"/>
    </xf>
    <xf numFmtId="1" fontId="5" fillId="37" borderId="0" xfId="0" applyNumberFormat="1" applyFont="1" applyFill="1" applyAlignment="1">
      <alignment horizontal="center"/>
    </xf>
    <xf numFmtId="2" fontId="5" fillId="37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left"/>
    </xf>
    <xf numFmtId="0" fontId="4" fillId="38" borderId="0" xfId="0" applyFont="1" applyFill="1" applyBorder="1" applyAlignment="1">
      <alignment horizontal="left"/>
    </xf>
    <xf numFmtId="2" fontId="5" fillId="38" borderId="0" xfId="0" applyNumberFormat="1" applyFont="1" applyFill="1" applyAlignment="1">
      <alignment horizontal="left"/>
    </xf>
    <xf numFmtId="0" fontId="5" fillId="38" borderId="0" xfId="0" applyFont="1" applyFill="1" applyAlignment="1">
      <alignment/>
    </xf>
    <xf numFmtId="2" fontId="5" fillId="38" borderId="0" xfId="0" applyNumberFormat="1" applyFont="1" applyFill="1" applyAlignment="1">
      <alignment horizontal="center"/>
    </xf>
    <xf numFmtId="0" fontId="5" fillId="39" borderId="0" xfId="0" applyFont="1" applyFill="1" applyAlignment="1">
      <alignment/>
    </xf>
    <xf numFmtId="2" fontId="5" fillId="39" borderId="0" xfId="0" applyNumberFormat="1" applyFont="1" applyFill="1" applyAlignment="1">
      <alignment horizontal="center"/>
    </xf>
    <xf numFmtId="1" fontId="5" fillId="39" borderId="0" xfId="0" applyNumberFormat="1" applyFont="1" applyFill="1" applyAlignment="1">
      <alignment horizontal="center"/>
    </xf>
    <xf numFmtId="2" fontId="5" fillId="39" borderId="0" xfId="0" applyNumberFormat="1" applyFont="1" applyFill="1" applyAlignment="1">
      <alignment horizontal="left"/>
    </xf>
    <xf numFmtId="2" fontId="5" fillId="40" borderId="0" xfId="0" applyNumberFormat="1" applyFont="1" applyFill="1" applyAlignment="1">
      <alignment horizontal="left"/>
    </xf>
    <xf numFmtId="0" fontId="5" fillId="40" borderId="0" xfId="0" applyFont="1" applyFill="1" applyAlignment="1">
      <alignment/>
    </xf>
    <xf numFmtId="2" fontId="5" fillId="40" borderId="0" xfId="0" applyNumberFormat="1" applyFont="1" applyFill="1" applyAlignment="1">
      <alignment horizontal="center"/>
    </xf>
    <xf numFmtId="1" fontId="5" fillId="40" borderId="0" xfId="0" applyNumberFormat="1" applyFont="1" applyFill="1" applyAlignment="1">
      <alignment horizontal="center"/>
    </xf>
    <xf numFmtId="0" fontId="4" fillId="41" borderId="0" xfId="0" applyFont="1" applyFill="1" applyBorder="1" applyAlignment="1">
      <alignment horizontal="left"/>
    </xf>
    <xf numFmtId="2" fontId="5" fillId="41" borderId="0" xfId="0" applyNumberFormat="1" applyFont="1" applyFill="1" applyAlignment="1">
      <alignment horizontal="left"/>
    </xf>
    <xf numFmtId="0" fontId="5" fillId="41" borderId="0" xfId="0" applyFont="1" applyFill="1" applyAlignment="1">
      <alignment/>
    </xf>
    <xf numFmtId="2" fontId="5" fillId="41" borderId="0" xfId="0" applyNumberFormat="1" applyFont="1" applyFill="1" applyAlignment="1">
      <alignment horizontal="center"/>
    </xf>
    <xf numFmtId="1" fontId="5" fillId="41" borderId="0" xfId="0" applyNumberFormat="1" applyFont="1" applyFill="1" applyAlignment="1">
      <alignment horizontal="center"/>
    </xf>
    <xf numFmtId="2" fontId="5" fillId="42" borderId="0" xfId="0" applyNumberFormat="1" applyFont="1" applyFill="1" applyAlignment="1">
      <alignment horizontal="center"/>
    </xf>
    <xf numFmtId="2" fontId="5" fillId="42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" fontId="5" fillId="42" borderId="0" xfId="0" applyNumberFormat="1" applyFont="1" applyFill="1" applyAlignment="1">
      <alignment horizontal="center"/>
    </xf>
    <xf numFmtId="167" fontId="5" fillId="38" borderId="0" xfId="0" applyNumberFormat="1" applyFont="1" applyFill="1" applyAlignment="1">
      <alignment horizontal="center"/>
    </xf>
    <xf numFmtId="0" fontId="1" fillId="43" borderId="0" xfId="0" applyFont="1" applyFill="1" applyBorder="1" applyAlignment="1">
      <alignment horizontal="left" vertical="center" wrapText="1"/>
    </xf>
    <xf numFmtId="0" fontId="1" fillId="4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1" fontId="5" fillId="36" borderId="0" xfId="0" applyNumberFormat="1" applyFont="1" applyFill="1" applyAlignment="1">
      <alignment horizontal="left"/>
    </xf>
    <xf numFmtId="1" fontId="5" fillId="37" borderId="0" xfId="0" applyNumberFormat="1" applyFont="1" applyFill="1" applyAlignment="1">
      <alignment horizontal="left"/>
    </xf>
    <xf numFmtId="1" fontId="5" fillId="37" borderId="0" xfId="0" applyNumberFormat="1" applyFont="1" applyFill="1" applyAlignment="1">
      <alignment horizontal="right"/>
    </xf>
    <xf numFmtId="1" fontId="5" fillId="38" borderId="0" xfId="0" applyNumberFormat="1" applyFont="1" applyFill="1" applyAlignment="1">
      <alignment horizontal="left"/>
    </xf>
    <xf numFmtId="1" fontId="5" fillId="38" borderId="0" xfId="0" applyNumberFormat="1" applyFont="1" applyFill="1" applyAlignment="1">
      <alignment horizontal="center"/>
    </xf>
    <xf numFmtId="1" fontId="5" fillId="40" borderId="0" xfId="0" applyNumberFormat="1" applyFont="1" applyFill="1" applyAlignment="1">
      <alignment horizontal="left"/>
    </xf>
    <xf numFmtId="1" fontId="5" fillId="41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Basic cost of energy - per kWh, as supplied</a:t>
            </a:r>
          </a:p>
        </c:rich>
      </c:tx>
      <c:layout>
        <c:manualLayout>
          <c:xMode val="factor"/>
          <c:yMode val="factor"/>
          <c:x val="-0.032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156"/>
          <c:w val="0.99125"/>
          <c:h val="0.8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'Heating Costs'!$A$5:$A$14</c:f>
              <c:strCache/>
            </c:strRef>
          </c:cat>
          <c:val>
            <c:numRef>
              <c:f>'Heating Costs'!$D$5:$D$14</c:f>
              <c:numCache/>
            </c:numRef>
          </c:val>
        </c:ser>
        <c:gapWidth val="100"/>
        <c:axId val="28968261"/>
        <c:axId val="59387758"/>
      </c:barChart>
      <c:catAx>
        <c:axId val="28968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87758"/>
        <c:crossesAt val="0"/>
        <c:auto val="1"/>
        <c:lblOffset val="100"/>
        <c:tickLblSkip val="2"/>
        <c:noMultiLvlLbl val="0"/>
      </c:catAx>
      <c:valAx>
        <c:axId val="593877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8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152400</xdr:rowOff>
    </xdr:from>
    <xdr:to>
      <xdr:col>5</xdr:col>
      <xdr:colOff>609600</xdr:colOff>
      <xdr:row>15</xdr:row>
      <xdr:rowOff>2590800</xdr:rowOff>
    </xdr:to>
    <xdr:graphicFrame>
      <xdr:nvGraphicFramePr>
        <xdr:cNvPr id="1" name="Chart 1"/>
        <xdr:cNvGraphicFramePr/>
      </xdr:nvGraphicFramePr>
      <xdr:xfrm>
        <a:off x="0" y="2905125"/>
        <a:ext cx="46672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9"/>
  <sheetViews>
    <sheetView tabSelected="1" zoomScalePageLayoutView="0" workbookViewId="0" topLeftCell="A1">
      <selection activeCell="I26" sqref="I26"/>
    </sheetView>
  </sheetViews>
  <sheetFormatPr defaultColWidth="11.57421875" defaultRowHeight="12.75"/>
  <cols>
    <col min="1" max="1" width="15.8515625" style="1" customWidth="1"/>
    <col min="2" max="3" width="11.00390625" style="1" customWidth="1"/>
    <col min="4" max="4" width="10.421875" style="2" customWidth="1"/>
    <col min="5" max="5" width="12.57421875" style="3" customWidth="1"/>
    <col min="6" max="7" width="9.421875" style="3" customWidth="1"/>
    <col min="8" max="251" width="11.57421875" style="3" customWidth="1"/>
    <col min="252" max="254" width="11.57421875" style="4" customWidth="1"/>
  </cols>
  <sheetData>
    <row r="1" spans="1:253" s="5" customFormat="1" ht="37.5" customHeight="1">
      <c r="A1" s="93" t="s">
        <v>49</v>
      </c>
      <c r="B1" s="94" t="s">
        <v>0</v>
      </c>
      <c r="C1" s="94" t="s">
        <v>0</v>
      </c>
      <c r="D1" s="94" t="s">
        <v>0</v>
      </c>
      <c r="E1" s="94" t="s">
        <v>0</v>
      </c>
      <c r="F1" s="94" t="s">
        <v>0</v>
      </c>
      <c r="IR1" s="6"/>
      <c r="IS1" s="6"/>
    </row>
    <row r="2" spans="1:253" s="5" customFormat="1" ht="15">
      <c r="A2" s="95" t="s">
        <v>1</v>
      </c>
      <c r="B2" s="95" t="s">
        <v>2</v>
      </c>
      <c r="C2" s="95" t="s">
        <v>2</v>
      </c>
      <c r="D2" s="95" t="s">
        <v>2</v>
      </c>
      <c r="E2" s="95" t="s">
        <v>2</v>
      </c>
      <c r="F2" s="95" t="s">
        <v>2</v>
      </c>
      <c r="IR2" s="6"/>
      <c r="IS2" s="4"/>
    </row>
    <row r="3" spans="1:253" s="9" customFormat="1" ht="24">
      <c r="A3" s="7"/>
      <c r="B3" s="7" t="s">
        <v>45</v>
      </c>
      <c r="C3" s="7"/>
      <c r="D3" s="7" t="s">
        <v>3</v>
      </c>
      <c r="E3" s="7" t="s">
        <v>4</v>
      </c>
      <c r="F3" s="8"/>
      <c r="IR3" s="10"/>
      <c r="IS3" s="10"/>
    </row>
    <row r="4" spans="1:253" s="9" customFormat="1" ht="12.75">
      <c r="A4" s="7"/>
      <c r="B4" s="7" t="s">
        <v>5</v>
      </c>
      <c r="C4" s="11" t="s">
        <v>6</v>
      </c>
      <c r="D4" s="12" t="s">
        <v>7</v>
      </c>
      <c r="E4" s="7" t="s">
        <v>7</v>
      </c>
      <c r="F4" s="8"/>
      <c r="IR4" s="10"/>
      <c r="IS4" s="10"/>
    </row>
    <row r="5" spans="1:253" s="5" customFormat="1" ht="12.75">
      <c r="A5" s="13" t="s">
        <v>8</v>
      </c>
      <c r="B5" s="14">
        <v>0.043000000000000003</v>
      </c>
      <c r="C5" s="15" t="s">
        <v>9</v>
      </c>
      <c r="D5" s="16">
        <f>B5</f>
        <v>0.043000000000000003</v>
      </c>
      <c r="E5" s="17">
        <v>0.053</v>
      </c>
      <c r="F5" s="17"/>
      <c r="IR5" s="6"/>
      <c r="IS5" s="4"/>
    </row>
    <row r="6" spans="1:253" s="5" customFormat="1" ht="12.75">
      <c r="A6" s="18" t="s">
        <v>10</v>
      </c>
      <c r="B6" s="14">
        <v>0.59</v>
      </c>
      <c r="C6" s="18" t="s">
        <v>11</v>
      </c>
      <c r="D6" s="19">
        <f>B6/11</f>
        <v>0.053636363636363635</v>
      </c>
      <c r="E6" s="20">
        <v>0.074</v>
      </c>
      <c r="F6" s="20"/>
      <c r="IR6" s="6"/>
      <c r="IS6" s="4"/>
    </row>
    <row r="7" spans="1:253" s="5" customFormat="1" ht="12.75">
      <c r="A7" s="21" t="s">
        <v>12</v>
      </c>
      <c r="B7" s="14">
        <v>0.58</v>
      </c>
      <c r="C7" s="21" t="s">
        <v>11</v>
      </c>
      <c r="D7" s="22">
        <f>B7/7.07</f>
        <v>0.08203677510608202</v>
      </c>
      <c r="E7" s="23">
        <v>0.068</v>
      </c>
      <c r="F7" s="23"/>
      <c r="IR7" s="6"/>
      <c r="IS7" s="4"/>
    </row>
    <row r="8" spans="1:253" s="5" customFormat="1" ht="12.75">
      <c r="A8" s="21" t="s">
        <v>13</v>
      </c>
      <c r="B8" s="14">
        <v>1.7000000000000002</v>
      </c>
      <c r="C8" s="21" t="s">
        <v>14</v>
      </c>
      <c r="D8" s="22">
        <f>B8/14</f>
        <v>0.12142857142857144</v>
      </c>
      <c r="E8" s="23">
        <v>0.068</v>
      </c>
      <c r="F8" s="23"/>
      <c r="IR8" s="6"/>
      <c r="IS8" s="4"/>
    </row>
    <row r="9" spans="1:253" s="5" customFormat="1" ht="12.75">
      <c r="A9" s="24" t="s">
        <v>15</v>
      </c>
      <c r="B9" s="25">
        <v>90</v>
      </c>
      <c r="C9" s="26" t="s">
        <v>16</v>
      </c>
      <c r="D9" s="27">
        <f>B9/1902</f>
        <v>0.0473186119873817</v>
      </c>
      <c r="E9" s="28">
        <v>0.001</v>
      </c>
      <c r="F9" s="28"/>
      <c r="IR9" s="6"/>
      <c r="IS9" s="4"/>
    </row>
    <row r="10" spans="1:253" s="5" customFormat="1" ht="12.75">
      <c r="A10" s="29" t="s">
        <v>17</v>
      </c>
      <c r="B10" s="25">
        <v>203</v>
      </c>
      <c r="C10" s="29" t="s">
        <v>18</v>
      </c>
      <c r="D10" s="30">
        <f>B10/5170</f>
        <v>0.03926499032882012</v>
      </c>
      <c r="E10" s="31">
        <v>0.005</v>
      </c>
      <c r="F10" s="31"/>
      <c r="IR10" s="6"/>
      <c r="IS10" s="4"/>
    </row>
    <row r="11" spans="1:253" s="5" customFormat="1" ht="12.75">
      <c r="A11" s="32" t="s">
        <v>19</v>
      </c>
      <c r="B11" s="33">
        <v>15</v>
      </c>
      <c r="C11" s="32" t="s">
        <v>20</v>
      </c>
      <c r="D11" s="34">
        <f>B11/372</f>
        <v>0.04032258064516129</v>
      </c>
      <c r="E11" s="35">
        <v>0.08600000000000001</v>
      </c>
      <c r="F11" s="35"/>
      <c r="IR11" s="6"/>
      <c r="IS11" s="4"/>
    </row>
    <row r="12" spans="1:253" s="5" customFormat="1" ht="12.75">
      <c r="A12" s="36" t="s">
        <v>21</v>
      </c>
      <c r="B12" s="33">
        <v>19.12</v>
      </c>
      <c r="C12" s="37" t="s">
        <v>20</v>
      </c>
      <c r="D12" s="38">
        <f>B12/432</f>
        <v>0.04425925925925926</v>
      </c>
      <c r="E12" s="39">
        <v>0.08600000000000001</v>
      </c>
      <c r="F12" s="39"/>
      <c r="IR12" s="6"/>
      <c r="IS12" s="4"/>
    </row>
    <row r="13" spans="1:253" s="43" customFormat="1" ht="12.75">
      <c r="A13" s="40" t="s">
        <v>22</v>
      </c>
      <c r="B13" s="14">
        <v>0.151</v>
      </c>
      <c r="C13" s="40" t="s">
        <v>9</v>
      </c>
      <c r="D13" s="41">
        <f>B13</f>
        <v>0.151</v>
      </c>
      <c r="E13" s="42">
        <v>0.113</v>
      </c>
      <c r="F13" s="42"/>
      <c r="G13" s="5"/>
      <c r="IS13" s="4"/>
    </row>
    <row r="14" spans="1:253" s="43" customFormat="1" ht="12.75">
      <c r="A14" s="40" t="s">
        <v>23</v>
      </c>
      <c r="B14" s="14">
        <v>0.062</v>
      </c>
      <c r="C14" s="40" t="s">
        <v>9</v>
      </c>
      <c r="D14" s="41">
        <f>B14</f>
        <v>0.062</v>
      </c>
      <c r="E14" s="42">
        <v>0.113</v>
      </c>
      <c r="F14" s="42"/>
      <c r="G14" s="5"/>
      <c r="IS14" s="4"/>
    </row>
    <row r="15" spans="1:253" s="43" customFormat="1" ht="12.75">
      <c r="A15" s="5"/>
      <c r="B15" s="5"/>
      <c r="C15" s="5"/>
      <c r="D15" s="5"/>
      <c r="E15" s="5"/>
      <c r="F15" s="5"/>
      <c r="G15" s="5"/>
      <c r="IS15" s="4"/>
    </row>
    <row r="16" spans="1:253" s="43" customFormat="1" ht="207" customHeight="1">
      <c r="A16" s="5"/>
      <c r="B16" s="5"/>
      <c r="C16" s="5"/>
      <c r="D16" s="5"/>
      <c r="E16" s="5"/>
      <c r="F16" s="5"/>
      <c r="G16" s="5"/>
      <c r="IS16" s="4"/>
    </row>
    <row r="17" spans="1:253" s="45" customFormat="1" ht="15">
      <c r="A17" s="95" t="s">
        <v>24</v>
      </c>
      <c r="B17" s="95"/>
      <c r="C17" s="95"/>
      <c r="D17" s="95"/>
      <c r="E17" s="95"/>
      <c r="F17" s="95"/>
      <c r="G17" s="44"/>
      <c r="IR17" s="46"/>
      <c r="IS17" s="4"/>
    </row>
    <row r="18" spans="1:253" s="48" customFormat="1" ht="57" customHeight="1">
      <c r="A18" s="96" t="s">
        <v>50</v>
      </c>
      <c r="B18" s="96"/>
      <c r="C18" s="96"/>
      <c r="D18" s="96"/>
      <c r="E18" s="96"/>
      <c r="F18" s="96"/>
      <c r="G18" s="47"/>
      <c r="IR18" s="49"/>
      <c r="IS18" s="50"/>
    </row>
    <row r="19" spans="1:253" s="45" customFormat="1" ht="16.5">
      <c r="A19" s="51" t="s">
        <v>25</v>
      </c>
      <c r="B19" s="52">
        <v>8000</v>
      </c>
      <c r="C19" s="53" t="s">
        <v>26</v>
      </c>
      <c r="D19" s="54"/>
      <c r="E19" s="54"/>
      <c r="F19" s="54"/>
      <c r="G19" s="44"/>
      <c r="IR19" s="46"/>
      <c r="IS19" s="4"/>
    </row>
    <row r="20" spans="1:253" s="45" customFormat="1" ht="42" customHeight="1">
      <c r="A20" s="7" t="s">
        <v>27</v>
      </c>
      <c r="B20" s="7" t="s">
        <v>51</v>
      </c>
      <c r="C20" s="7" t="s">
        <v>5</v>
      </c>
      <c r="D20" s="7" t="s">
        <v>48</v>
      </c>
      <c r="E20" s="7" t="s">
        <v>47</v>
      </c>
      <c r="F20" s="7"/>
      <c r="G20" s="44"/>
      <c r="IR20" s="46"/>
      <c r="IS20" s="4"/>
    </row>
    <row r="21" spans="1:253" s="45" customFormat="1" ht="12.75">
      <c r="A21" s="55" t="s">
        <v>8</v>
      </c>
      <c r="B21" s="56"/>
      <c r="C21" s="56"/>
      <c r="D21" s="56"/>
      <c r="E21" s="56"/>
      <c r="F21" s="56"/>
      <c r="G21" s="44"/>
      <c r="IR21" s="46"/>
      <c r="IS21" s="4"/>
    </row>
    <row r="22" spans="1:253" s="45" customFormat="1" ht="12.75">
      <c r="A22" s="57" t="s">
        <v>28</v>
      </c>
      <c r="B22" s="58">
        <v>0.8</v>
      </c>
      <c r="C22" s="59">
        <f>D5/B22*B19</f>
        <v>430</v>
      </c>
      <c r="D22" s="60">
        <f>E5/B22*B19</f>
        <v>529.9999999999999</v>
      </c>
      <c r="E22" s="60">
        <f>B19/B22</f>
        <v>10000</v>
      </c>
      <c r="F22" s="56" t="s">
        <v>26</v>
      </c>
      <c r="G22" s="44"/>
      <c r="IR22" s="46"/>
      <c r="IS22" s="4"/>
    </row>
    <row r="23" spans="1:253" s="45" customFormat="1" ht="12.75">
      <c r="A23" s="57" t="s">
        <v>29</v>
      </c>
      <c r="B23" s="58">
        <v>0.7</v>
      </c>
      <c r="C23" s="59">
        <f>D5/B23*B19</f>
        <v>491.4285714285715</v>
      </c>
      <c r="D23" s="60">
        <f>E5/B23*B19</f>
        <v>605.7142857142858</v>
      </c>
      <c r="E23" s="60">
        <f>B19/B23</f>
        <v>11428.57142857143</v>
      </c>
      <c r="F23" s="56" t="s">
        <v>26</v>
      </c>
      <c r="G23" s="44"/>
      <c r="IR23" s="46"/>
      <c r="IS23" s="4"/>
    </row>
    <row r="24" spans="1:253" s="45" customFormat="1" ht="12.75">
      <c r="A24" s="57" t="s">
        <v>30</v>
      </c>
      <c r="B24" s="58">
        <v>0.4</v>
      </c>
      <c r="C24" s="59">
        <f>D5/B24*B19</f>
        <v>860</v>
      </c>
      <c r="D24" s="60">
        <f>E5/B24*B19</f>
        <v>1059.9999999999998</v>
      </c>
      <c r="E24" s="60">
        <f>B19/B24</f>
        <v>20000</v>
      </c>
      <c r="F24" s="56" t="s">
        <v>26</v>
      </c>
      <c r="G24" s="44"/>
      <c r="IR24" s="46"/>
      <c r="IS24" s="4"/>
    </row>
    <row r="25" spans="1:253" s="45" customFormat="1" ht="12.75">
      <c r="A25" s="57" t="s">
        <v>31</v>
      </c>
      <c r="B25" s="58">
        <v>0.8</v>
      </c>
      <c r="C25" s="59">
        <f>D5/B25*B19</f>
        <v>430</v>
      </c>
      <c r="D25" s="60">
        <f>E5/B25*B19</f>
        <v>529.9999999999999</v>
      </c>
      <c r="E25" s="60">
        <f>B19/B25</f>
        <v>10000</v>
      </c>
      <c r="F25" s="56" t="s">
        <v>26</v>
      </c>
      <c r="G25" s="44"/>
      <c r="IR25" s="46"/>
      <c r="IS25" s="4"/>
    </row>
    <row r="26" spans="1:253" s="45" customFormat="1" ht="12.75">
      <c r="A26" s="57" t="s">
        <v>32</v>
      </c>
      <c r="B26" s="58">
        <v>0.3</v>
      </c>
      <c r="C26" s="59">
        <f>D5/B26*B19</f>
        <v>1146.6666666666667</v>
      </c>
      <c r="D26" s="60">
        <f>E5/B26*B19</f>
        <v>1413.3333333333333</v>
      </c>
      <c r="E26" s="60">
        <f>B19/B26</f>
        <v>26666.666666666668</v>
      </c>
      <c r="F26" s="56" t="s">
        <v>26</v>
      </c>
      <c r="G26" s="44"/>
      <c r="IR26" s="46"/>
      <c r="IS26" s="4"/>
    </row>
    <row r="27" spans="1:253" s="45" customFormat="1" ht="12.75">
      <c r="A27" s="18" t="s">
        <v>10</v>
      </c>
      <c r="B27" s="61"/>
      <c r="C27" s="61"/>
      <c r="D27" s="97"/>
      <c r="E27" s="61"/>
      <c r="F27" s="61"/>
      <c r="G27" s="44"/>
      <c r="IR27" s="46"/>
      <c r="IS27" s="4"/>
    </row>
    <row r="28" spans="1:253" s="45" customFormat="1" ht="12.75">
      <c r="A28" s="62" t="s">
        <v>33</v>
      </c>
      <c r="B28" s="58">
        <v>0.75</v>
      </c>
      <c r="C28" s="63">
        <f>D6/B28*B19</f>
        <v>572.1212121212121</v>
      </c>
      <c r="D28" s="64">
        <f>E6/B28*B19</f>
        <v>789.3333333333334</v>
      </c>
      <c r="E28" s="64">
        <f>(B19/B28)/11.7</f>
        <v>911.6809116809117</v>
      </c>
      <c r="F28" s="61" t="s">
        <v>34</v>
      </c>
      <c r="G28" s="44"/>
      <c r="IR28" s="46"/>
      <c r="IS28" s="4"/>
    </row>
    <row r="29" spans="1:253" s="45" customFormat="1" ht="12.75">
      <c r="A29" s="62" t="s">
        <v>35</v>
      </c>
      <c r="B29" s="58">
        <v>0.65</v>
      </c>
      <c r="C29" s="63">
        <f>D6/B29*B19</f>
        <v>660.1398601398602</v>
      </c>
      <c r="D29" s="64">
        <f>E6/B29*B19</f>
        <v>910.7692307692307</v>
      </c>
      <c r="E29" s="64">
        <f>(B19/B29)/11.7</f>
        <v>1051.939513477975</v>
      </c>
      <c r="F29" s="61" t="s">
        <v>34</v>
      </c>
      <c r="G29" s="44"/>
      <c r="IR29" s="46"/>
      <c r="IS29" s="4"/>
    </row>
    <row r="30" spans="1:253" s="45" customFormat="1" ht="12.75">
      <c r="A30" s="21" t="s">
        <v>12</v>
      </c>
      <c r="B30" s="65"/>
      <c r="C30" s="65"/>
      <c r="D30" s="98"/>
      <c r="E30" s="65"/>
      <c r="F30" s="65"/>
      <c r="G30" s="44"/>
      <c r="IR30" s="46"/>
      <c r="IS30" s="4"/>
    </row>
    <row r="31" spans="1:253" s="45" customFormat="1" ht="12.75">
      <c r="A31" s="66" t="s">
        <v>28</v>
      </c>
      <c r="B31" s="58">
        <v>0.8</v>
      </c>
      <c r="C31" s="67">
        <f>D7/B31*B19</f>
        <v>820.3677510608202</v>
      </c>
      <c r="D31" s="68">
        <f>E7/B31*B19</f>
        <v>680</v>
      </c>
      <c r="E31" s="68">
        <f>(B19/B31)/7.07</f>
        <v>1414.4271570014143</v>
      </c>
      <c r="F31" s="65" t="s">
        <v>34</v>
      </c>
      <c r="G31" s="44"/>
      <c r="IR31" s="46"/>
      <c r="IS31" s="4"/>
    </row>
    <row r="32" spans="1:253" s="45" customFormat="1" ht="12.75">
      <c r="A32" s="66" t="s">
        <v>29</v>
      </c>
      <c r="B32" s="58">
        <v>0.7</v>
      </c>
      <c r="C32" s="67">
        <f>D7/B32*B19</f>
        <v>937.5631440695089</v>
      </c>
      <c r="D32" s="68">
        <f>E7/B32*B19</f>
        <v>777.1428571428572</v>
      </c>
      <c r="E32" s="68">
        <f>(B19/B32)/7.07</f>
        <v>1616.488179430188</v>
      </c>
      <c r="F32" s="65" t="s">
        <v>34</v>
      </c>
      <c r="G32" s="44"/>
      <c r="IR32" s="46"/>
      <c r="IS32" s="4"/>
    </row>
    <row r="33" spans="1:253" s="45" customFormat="1" ht="12.75">
      <c r="A33" s="66" t="s">
        <v>30</v>
      </c>
      <c r="B33" s="58">
        <v>0.4</v>
      </c>
      <c r="C33" s="67">
        <f>D7/B33*B19</f>
        <v>1640.7355021216404</v>
      </c>
      <c r="D33" s="68">
        <f>E7/B33*B19</f>
        <v>1360</v>
      </c>
      <c r="E33" s="68">
        <f>(B19/B33)/7.07</f>
        <v>2828.8543140028287</v>
      </c>
      <c r="F33" s="65" t="s">
        <v>34</v>
      </c>
      <c r="G33" s="44"/>
      <c r="IR33" s="46"/>
      <c r="IS33" s="4"/>
    </row>
    <row r="34" spans="1:253" s="45" customFormat="1" ht="12.75">
      <c r="A34" s="66" t="s">
        <v>32</v>
      </c>
      <c r="B34" s="58">
        <v>0.3</v>
      </c>
      <c r="C34" s="67">
        <f>D7/B34*B19</f>
        <v>2187.6473361621875</v>
      </c>
      <c r="D34" s="68">
        <f>E7/B34*B19</f>
        <v>1813.3333333333335</v>
      </c>
      <c r="E34" s="68">
        <f>(B19/B34)/7.07</f>
        <v>3771.805752003772</v>
      </c>
      <c r="F34" s="65" t="s">
        <v>34</v>
      </c>
      <c r="G34" s="44"/>
      <c r="IR34" s="46"/>
      <c r="IS34" s="4"/>
    </row>
    <row r="35" spans="1:253" s="45" customFormat="1" ht="12.75">
      <c r="A35" s="21" t="s">
        <v>13</v>
      </c>
      <c r="B35" s="69"/>
      <c r="C35" s="69"/>
      <c r="D35" s="99"/>
      <c r="E35" s="67"/>
      <c r="F35" s="69"/>
      <c r="G35" s="70"/>
      <c r="IR35" s="46"/>
      <c r="IS35" s="4"/>
    </row>
    <row r="36" spans="1:253" s="45" customFormat="1" ht="12.75">
      <c r="A36" s="66" t="s">
        <v>30</v>
      </c>
      <c r="B36" s="58">
        <v>0.4</v>
      </c>
      <c r="C36" s="67">
        <f>D8/B36*B19</f>
        <v>2428.571428571429</v>
      </c>
      <c r="D36" s="68">
        <f>E8/B36*B19</f>
        <v>1360</v>
      </c>
      <c r="E36" s="68">
        <f>(B19/B36)/13.77</f>
        <v>1452.4328249818445</v>
      </c>
      <c r="F36" s="65" t="s">
        <v>14</v>
      </c>
      <c r="G36" s="70"/>
      <c r="IR36" s="46"/>
      <c r="IS36" s="4"/>
    </row>
    <row r="37" spans="1:253" s="45" customFormat="1" ht="12.75">
      <c r="A37" s="71" t="s">
        <v>36</v>
      </c>
      <c r="B37" s="72"/>
      <c r="C37" s="72"/>
      <c r="D37" s="100"/>
      <c r="E37" s="72"/>
      <c r="F37" s="72"/>
      <c r="G37" s="44"/>
      <c r="IR37" s="46"/>
      <c r="IS37" s="4"/>
    </row>
    <row r="38" spans="1:253" s="45" customFormat="1" ht="12.75">
      <c r="A38" s="73" t="s">
        <v>37</v>
      </c>
      <c r="B38" s="58">
        <v>0.75</v>
      </c>
      <c r="C38" s="74">
        <f>D9/B38*B19</f>
        <v>504.73186119873816</v>
      </c>
      <c r="D38" s="101">
        <f>E9/B38*B19</f>
        <v>10.666666666666666</v>
      </c>
      <c r="E38" s="92">
        <f>(B19/B38)/1902</f>
        <v>5.60813179109709</v>
      </c>
      <c r="F38" s="72" t="s">
        <v>46</v>
      </c>
      <c r="G38" s="44"/>
      <c r="IR38" s="46"/>
      <c r="IS38" s="4"/>
    </row>
    <row r="39" spans="1:253" s="45" customFormat="1" ht="12.75">
      <c r="A39" s="73" t="s">
        <v>38</v>
      </c>
      <c r="B39" s="58">
        <v>0.7</v>
      </c>
      <c r="C39" s="74">
        <f>D9/B39*B19</f>
        <v>540.784136998648</v>
      </c>
      <c r="D39" s="101">
        <f>E9/B39*B19</f>
        <v>11.42857142857143</v>
      </c>
      <c r="E39" s="92">
        <f>(B19/B39)/1902</f>
        <v>6.008712633318312</v>
      </c>
      <c r="F39" s="72" t="s">
        <v>46</v>
      </c>
      <c r="G39" s="44"/>
      <c r="IR39" s="46"/>
      <c r="IS39" s="4"/>
    </row>
    <row r="40" spans="1:253" s="45" customFormat="1" ht="12.75">
      <c r="A40" s="75" t="s">
        <v>39</v>
      </c>
      <c r="B40" s="58">
        <v>0.75</v>
      </c>
      <c r="C40" s="76">
        <f>D10/B40*B19</f>
        <v>418.8265635074146</v>
      </c>
      <c r="D40" s="77">
        <f>E10/B40*B19</f>
        <v>53.333333333333336</v>
      </c>
      <c r="E40" s="77">
        <f>(B19/B40)*0.2</f>
        <v>2133.3333333333335</v>
      </c>
      <c r="F40" s="78" t="s">
        <v>14</v>
      </c>
      <c r="G40" s="44"/>
      <c r="IR40" s="46"/>
      <c r="IS40" s="4"/>
    </row>
    <row r="41" spans="1:253" s="45" customFormat="1" ht="12.75">
      <c r="A41" s="75" t="s">
        <v>40</v>
      </c>
      <c r="B41" s="58">
        <v>0.7</v>
      </c>
      <c r="C41" s="76">
        <f>D10/B41*B19</f>
        <v>448.74274661508707</v>
      </c>
      <c r="D41" s="77">
        <f>E10/B41*B19</f>
        <v>57.142857142857146</v>
      </c>
      <c r="E41" s="77">
        <f>(B19/B41)*0.2</f>
        <v>2285.714285714286</v>
      </c>
      <c r="F41" s="78" t="s">
        <v>14</v>
      </c>
      <c r="G41" s="44"/>
      <c r="IR41" s="46"/>
      <c r="IS41" s="4"/>
    </row>
    <row r="42" spans="1:253" s="45" customFormat="1" ht="12.75">
      <c r="A42" s="32" t="s">
        <v>19</v>
      </c>
      <c r="B42" s="79"/>
      <c r="C42" s="79"/>
      <c r="D42" s="102"/>
      <c r="E42" s="79"/>
      <c r="F42" s="79"/>
      <c r="G42" s="44"/>
      <c r="IR42" s="46"/>
      <c r="IS42" s="4"/>
    </row>
    <row r="43" spans="1:253" s="45" customFormat="1" ht="12.75">
      <c r="A43" s="80" t="s">
        <v>41</v>
      </c>
      <c r="B43" s="58">
        <v>0.3</v>
      </c>
      <c r="C43" s="81">
        <f>D11/B43*B19</f>
        <v>1075.268817204301</v>
      </c>
      <c r="D43" s="82">
        <f>E11/B43*B19</f>
        <v>2293.3333333333335</v>
      </c>
      <c r="E43" s="82">
        <f>(B19/B43)*0.13</f>
        <v>3466.666666666667</v>
      </c>
      <c r="F43" s="79" t="s">
        <v>14</v>
      </c>
      <c r="G43" s="44"/>
      <c r="IR43" s="46"/>
      <c r="IS43" s="4"/>
    </row>
    <row r="44" spans="1:253" s="45" customFormat="1" ht="12.75">
      <c r="A44" s="80" t="s">
        <v>42</v>
      </c>
      <c r="B44" s="58">
        <v>0.6</v>
      </c>
      <c r="C44" s="81">
        <f>D11/B44*B19</f>
        <v>537.6344086021505</v>
      </c>
      <c r="D44" s="82">
        <f>E11/B44*B19</f>
        <v>1146.6666666666667</v>
      </c>
      <c r="E44" s="82">
        <f>(B19/B44)*0.13</f>
        <v>1733.3333333333335</v>
      </c>
      <c r="F44" s="79" t="s">
        <v>14</v>
      </c>
      <c r="G44" s="44"/>
      <c r="IR44" s="46"/>
      <c r="IS44" s="4"/>
    </row>
    <row r="45" spans="1:6" ht="12.75">
      <c r="A45" s="80" t="s">
        <v>43</v>
      </c>
      <c r="B45" s="58">
        <v>0.7</v>
      </c>
      <c r="C45" s="81">
        <f>D11/B45*B19</f>
        <v>460.8294930875576</v>
      </c>
      <c r="D45" s="82">
        <f>E11/B45*B19</f>
        <v>982.857142857143</v>
      </c>
      <c r="E45" s="82">
        <f>(B19/B45)*0.13</f>
        <v>1485.7142857142858</v>
      </c>
      <c r="F45" s="79" t="s">
        <v>14</v>
      </c>
    </row>
    <row r="46" spans="1:6" ht="12.75">
      <c r="A46" s="83" t="s">
        <v>21</v>
      </c>
      <c r="B46" s="84"/>
      <c r="C46" s="84"/>
      <c r="D46" s="103"/>
      <c r="E46" s="84"/>
      <c r="F46" s="84"/>
    </row>
    <row r="47" spans="1:6" ht="12.75">
      <c r="A47" s="85" t="s">
        <v>44</v>
      </c>
      <c r="B47" s="58">
        <v>0.75</v>
      </c>
      <c r="C47" s="86">
        <f>D12/B47*B19</f>
        <v>472.0987654320988</v>
      </c>
      <c r="D47" s="87">
        <f>E12/B47*B19</f>
        <v>917.3333333333335</v>
      </c>
      <c r="E47" s="87">
        <f>(B19/B47)*0.12</f>
        <v>1279.9999999999998</v>
      </c>
      <c r="F47" s="84" t="s">
        <v>14</v>
      </c>
    </row>
    <row r="48" spans="1:6" ht="12.75">
      <c r="A48" s="85" t="s">
        <v>43</v>
      </c>
      <c r="B48" s="58">
        <v>0.7</v>
      </c>
      <c r="C48" s="86">
        <f>D12/B48*B19</f>
        <v>505.8201058201058</v>
      </c>
      <c r="D48" s="87">
        <f>E12/B48*B19</f>
        <v>982.857142857143</v>
      </c>
      <c r="E48" s="87">
        <f>(B19/B48)*0.12</f>
        <v>1371.4285714285716</v>
      </c>
      <c r="F48" s="84" t="s">
        <v>14</v>
      </c>
    </row>
    <row r="49" spans="1:6" ht="12.75">
      <c r="A49" s="40" t="s">
        <v>22</v>
      </c>
      <c r="B49" s="58">
        <v>0.95</v>
      </c>
      <c r="C49" s="88">
        <f>D13/B49*B19</f>
        <v>1271.578947368421</v>
      </c>
      <c r="D49" s="91">
        <f>E13/B49*B19</f>
        <v>951.578947368421</v>
      </c>
      <c r="E49" s="91">
        <f>B19/B49</f>
        <v>8421.052631578948</v>
      </c>
      <c r="F49" s="89" t="s">
        <v>26</v>
      </c>
    </row>
    <row r="50" spans="1:6" ht="12.75">
      <c r="A50" s="40" t="s">
        <v>23</v>
      </c>
      <c r="B50" s="58">
        <v>0.85</v>
      </c>
      <c r="C50" s="88">
        <f>D14/B50*B19</f>
        <v>583.5294117647059</v>
      </c>
      <c r="D50" s="91">
        <f>E14/B50*B19</f>
        <v>1063.5294117647059</v>
      </c>
      <c r="E50" s="91">
        <f>B19/B50</f>
        <v>9411.764705882353</v>
      </c>
      <c r="F50" s="89" t="s">
        <v>26</v>
      </c>
    </row>
    <row r="51" spans="1:6" ht="12.75">
      <c r="A51"/>
      <c r="B51"/>
      <c r="C51"/>
      <c r="D51"/>
      <c r="F51"/>
    </row>
    <row r="52" spans="1:6" ht="12.75">
      <c r="A52"/>
      <c r="B52"/>
      <c r="C52"/>
      <c r="D52"/>
      <c r="F52"/>
    </row>
    <row r="53" spans="1:6" ht="12.75">
      <c r="A53"/>
      <c r="B53" s="4"/>
      <c r="C53" s="4"/>
      <c r="D53" s="4"/>
      <c r="F53" s="4"/>
    </row>
    <row r="54" spans="1:6" ht="12.75">
      <c r="A54"/>
      <c r="B54" s="4"/>
      <c r="C54" s="6"/>
      <c r="D54" s="4"/>
      <c r="F54" s="4"/>
    </row>
    <row r="55" spans="1:3" ht="12.75">
      <c r="A55"/>
      <c r="C55" s="90"/>
    </row>
    <row r="56" ht="12.75">
      <c r="C56" s="90"/>
    </row>
    <row r="57" ht="12.75">
      <c r="C57" s="90"/>
    </row>
    <row r="58" ht="12.75">
      <c r="C58" s="90"/>
    </row>
    <row r="59" ht="12.75">
      <c r="C59" s="90"/>
    </row>
  </sheetData>
  <sheetProtection selectLockedCells="1" selectUnlockedCells="1"/>
  <mergeCells count="4">
    <mergeCell ref="A1:F1"/>
    <mergeCell ref="A2:F2"/>
    <mergeCell ref="A17:F17"/>
    <mergeCell ref="A18:F18"/>
  </mergeCells>
  <printOptions/>
  <pageMargins left="0.39375" right="0.39375" top="0.63125" bottom="0.63125" header="0.39375" footer="0.39375"/>
  <pageSetup firstPageNumber="1" useFirstPageNumber="1" horizontalDpi="300" verticalDpi="300" orientation="portrait" paperSize="9" r:id="rId2"/>
  <headerFooter alignWithMargins="0">
    <oddHeader>&amp;C&amp;A</oddHeader>
    <oddFooter>&amp;CPage &amp;P</oddFooter>
  </headerFooter>
  <customProperties>
    <customPr name="SSCSheetTrackingNo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Glyn</cp:lastModifiedBy>
  <dcterms:modified xsi:type="dcterms:W3CDTF">2013-01-30T20:10:12Z</dcterms:modified>
  <cp:category/>
  <cp:version/>
  <cp:contentType/>
  <cp:contentStatus/>
</cp:coreProperties>
</file>